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2525" activeTab="0"/>
  </bookViews>
  <sheets>
    <sheet name="Лист1" sheetId="1" r:id="rId1"/>
  </sheets>
  <definedNames>
    <definedName name="_xlnm.Print_Area" localSheetId="0">'Лист1'!$A$2:$H$74</definedName>
  </definedNames>
  <calcPr fullCalcOnLoad="1"/>
</workbook>
</file>

<file path=xl/sharedStrings.xml><?xml version="1.0" encoding="utf-8"?>
<sst xmlns="http://schemas.openxmlformats.org/spreadsheetml/2006/main" count="158" uniqueCount="140">
  <si>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</si>
  <si>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</si>
  <si>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</si>
  <si>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</si>
  <si>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</si>
  <si>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</si>
  <si>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</si>
  <si>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</si>
  <si>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</si>
  <si>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</si>
  <si>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</si>
  <si>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</si>
  <si>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</si>
  <si>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</si>
  <si>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</si>
  <si>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</si>
  <si>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</si>
  <si>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</si>
  <si>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</si>
  <si>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</si>
  <si>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</si>
  <si>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</si>
  <si>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</si>
  <si>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</si>
  <si>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</si>
  <si>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</si>
  <si>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</si>
  <si>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1100</t>
  </si>
  <si>
    <t>ИТОГО РАСХОДОВ</t>
  </si>
  <si>
    <t>0409</t>
  </si>
  <si>
    <t>НАЛОГИ НА ПРИБЫЛЬ, ДОХОДЫ</t>
  </si>
  <si>
    <t>Налог на доходы физических лиц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</si>
  <si>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</si>
  <si>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</si>
  <si>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</si>
  <si>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</si>
  <si>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</si>
  <si>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</si>
  <si>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ВСЕГО ДОХОДОВ</t>
  </si>
  <si>
    <t xml:space="preserve">НАЛОГОВЫЕ И НЕНАЛОГОВЫЕ ДОХОДЫ         </t>
  </si>
  <si>
    <t>0113</t>
  </si>
  <si>
    <t xml:space="preserve">Культура, кинематография </t>
  </si>
  <si>
    <t xml:space="preserve">Физическая культура и спорт </t>
  </si>
  <si>
    <t>1300</t>
  </si>
  <si>
    <t>1301</t>
  </si>
  <si>
    <t>ПРОФИЦИТ БЮДЖЕТА (со знаком "плюс") ДЕФИЦИТ БЮДЖЕТА (со знаком "минус")</t>
  </si>
  <si>
    <t>Акцизы по подакцизным товарам</t>
  </si>
  <si>
    <t>0501</t>
  </si>
  <si>
    <t>НАЛОГИ НА ТОВАРЫ, РЕАЛИЗУЕМЫЕ НА ТЕРРИТОРИИ РФ</t>
  </si>
  <si>
    <t>Благоустройство</t>
  </si>
  <si>
    <t>0503</t>
  </si>
  <si>
    <t>Массовый спорт</t>
  </si>
  <si>
    <t>х</t>
  </si>
  <si>
    <t>Налог на имущество физических лиц</t>
  </si>
  <si>
    <t>-</t>
  </si>
  <si>
    <t>Прочие субсидии бюджетам городских поселений</t>
  </si>
  <si>
    <t>Жилищное хозяйство</t>
  </si>
  <si>
    <t>Резервные фонды</t>
  </si>
  <si>
    <t>0111</t>
  </si>
  <si>
    <t>Другие вопросы в области социальной политики</t>
  </si>
  <si>
    <t>Образование</t>
  </si>
  <si>
    <t>0700</t>
  </si>
  <si>
    <t>0707</t>
  </si>
  <si>
    <t>БЕЗВОЗМЕЗДНЫЕ ПОСТУПЛЕНИЯ ОТ ДРУГИХ БЮДЖЕТОВ БЮДЖЕТНОЙ СИСТЕМЫ РФ</t>
  </si>
  <si>
    <t>Прочие доходы от оказания платных услуг и компенсации затрат бюджетов городских поселений</t>
  </si>
  <si>
    <t>ДОХОДЫ ОТ ОКАЗАНИЯ ПЛАТНЫХ УСЛУГ И КОМПЕНСАЦИИ ЗАТРАТ ГОСУДАРСТВА</t>
  </si>
  <si>
    <t>Охрана окружающей среды</t>
  </si>
  <si>
    <t>0600</t>
  </si>
  <si>
    <t>Сбор, удаление отходов и очистка сточных вод</t>
  </si>
  <si>
    <t>0602</t>
  </si>
  <si>
    <t>Молодежная политика</t>
  </si>
  <si>
    <t>Дорожное хозяйство (дорожные фонды)</t>
  </si>
  <si>
    <t>Доходы от продажи земельных участков, находящихся в собственности городских поселений</t>
  </si>
  <si>
    <t xml:space="preserve">2 02 20000 </t>
  </si>
  <si>
    <t xml:space="preserve">2 02 25555 </t>
  </si>
  <si>
    <t xml:space="preserve">2 02 29999 </t>
  </si>
  <si>
    <t xml:space="preserve">2 19 00000 </t>
  </si>
  <si>
    <t xml:space="preserve">1 00 00000 </t>
  </si>
  <si>
    <t>1 01 00000 </t>
  </si>
  <si>
    <t xml:space="preserve">1 01 02000 </t>
  </si>
  <si>
    <t xml:space="preserve">1 03 00000 </t>
  </si>
  <si>
    <t xml:space="preserve">1 03 02000 </t>
  </si>
  <si>
    <t xml:space="preserve">1 06 01000 </t>
  </si>
  <si>
    <t xml:space="preserve">1 06 06000 </t>
  </si>
  <si>
    <t>1 11 00000</t>
  </si>
  <si>
    <t xml:space="preserve">1 11 05010 </t>
  </si>
  <si>
    <t xml:space="preserve">1 11 05030 </t>
  </si>
  <si>
    <t xml:space="preserve">1 13 00000 </t>
  </si>
  <si>
    <t xml:space="preserve">1 13 02995 </t>
  </si>
  <si>
    <t xml:space="preserve">1 14 00000 </t>
  </si>
  <si>
    <t xml:space="preserve">1 14 06025 </t>
  </si>
  <si>
    <t xml:space="preserve">1 16 00000 </t>
  </si>
  <si>
    <t xml:space="preserve">1 17 00000 </t>
  </si>
  <si>
    <t>ПРОЧИЕ НЕНАЛОГОВЫЕ ДОХОДЫ</t>
  </si>
  <si>
    <t>200  00000</t>
  </si>
  <si>
    <t>202  00000</t>
  </si>
  <si>
    <t>Другие вопросы в области культуры, кинематографии</t>
  </si>
  <si>
    <t>0804</t>
  </si>
  <si>
    <t>Земельный налог, в том числе:</t>
  </si>
  <si>
    <t>Земельный налог с организаций</t>
  </si>
  <si>
    <t>Земельный налог с физических лиц</t>
  </si>
  <si>
    <t>1 06 06030</t>
  </si>
  <si>
    <t>1 06 06040</t>
  </si>
  <si>
    <t>Субсидии бюджетам городских поселений на реализацию программ формирования современной городской среды</t>
  </si>
  <si>
    <t>Уточненный план на 2021 год</t>
  </si>
  <si>
    <t>отклонение (факт 2021-2020)</t>
  </si>
  <si>
    <t>%              роста исполнения 2021 к 2020 году</t>
  </si>
  <si>
    <t>Функционирование высшего должностного лица субъекта Российской Федерации и муниципального образования</t>
  </si>
  <si>
    <t>0310</t>
  </si>
  <si>
    <t>0102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</si>
  <si>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</si>
  <si>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</si>
  <si>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</si>
  <si>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</si>
  <si>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202  16001</t>
  </si>
  <si>
    <t>1 06 00000</t>
  </si>
  <si>
    <t>НАЛОГИ НА ИМУЩЕСТВО</t>
  </si>
  <si>
    <t>Иные межбюджетные транферты</t>
  </si>
  <si>
    <t>2 02 49999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</si>
  <si>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</si>
  <si>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</t>
  </si>
  <si>
    <t>Исполнено за 9 месяцев 2021 года</t>
  </si>
  <si>
    <t>% исполнения за 9 месяцев 2021 года</t>
  </si>
  <si>
    <t>Исполнено  за 9 месяцев 2020 года</t>
  </si>
  <si>
    <t>Отчет об исполнении бюджета Гагаринского городского поселения Гагаринского района Смоленской области за 9 месяцев 2021 года</t>
  </si>
  <si>
    <t>Обеспечение проведения выборов и референдумов</t>
  </si>
  <si>
    <t>Другие вопросы в области жилищно-коммунального хозяйства</t>
  </si>
  <si>
    <t>0505</t>
  </si>
  <si>
    <t>0107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</si>
  <si>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органом,(муниципальным казенным учреждением) городского поселения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</si>
  <si>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</si>
  <si>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1 16 07090</t>
  </si>
  <si>
    <t>1 16 10123</t>
  </si>
  <si>
    <t xml:space="preserve">Платежи, уплачиваемые в целях возмещения вреда, причиненного  автомобильным дорогам  местного значения транспортными средствами, осуществляющими перевозки тяжеловесных (крупногабаритных) грузов </t>
  </si>
  <si>
    <t xml:space="preserve">1 16 11064 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</si>
  <si>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</si>
  <si>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бюджетам бюджетной системы РФ (межбюджетные сбсидии)</t>
  </si>
  <si>
    <t>ВОЗВРАТ ОСТАТКОВ СУБСИДИЙ, СУБВЕНЦИЙ И ИНЫХ МЕЖБ. ТРАНСФЕРТОВ, ИМЕЮЩИХ ЦЕЛВОЕ НАЗНАЧЕНИЕ, ПРОШЛЫХ ЛЕТ</t>
  </si>
  <si>
    <t>1 14 06013</t>
  </si>
  <si>
    <t>Доходы от продажи земельных участков, государственная собственность на  которые не разграничена и которые расположены в границах городских поселений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</si>
</sst>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</numFmts>
  <fonts count="50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>
      <alignment horizontal="left" vertical="top" wrapText="1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2" applyNumberFormat="0" applyAlignment="0" applyProtection="0"/>
    <xf numFmtId="0" fontId="35" fillId="26" borderId="3" applyNumberFormat="0" applyAlignment="0" applyProtection="0"/>
    <xf numFmtId="0" fontId="36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1">
    <xf numFmtId="0" fontId="0" fillId="0" borderId="0" xfId="0" applyAlignment="1">
      <alignment/>
    </xf>
    <xf numFmtId="178" fontId="2" fillId="0" borderId="11" xfId="0" applyNumberFormat="1" applyFont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top" wrapText="1"/>
    </xf>
    <xf numFmtId="178" fontId="1" fillId="0" borderId="0" xfId="0" applyNumberFormat="1" applyFont="1" applyAlignment="1">
      <alignment/>
    </xf>
    <xf numFmtId="178" fontId="3" fillId="0" borderId="12" xfId="0" applyNumberFormat="1" applyFont="1" applyBorder="1" applyAlignment="1">
      <alignment horizontal="center" vertical="center" wrapText="1"/>
    </xf>
    <xf numFmtId="178" fontId="5" fillId="32" borderId="0" xfId="0" applyNumberFormat="1" applyFont="1" applyFill="1" applyAlignment="1">
      <alignment/>
    </xf>
    <xf numFmtId="178" fontId="8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1" fillId="33" borderId="0" xfId="0" applyNumberFormat="1" applyFont="1" applyFill="1" applyAlignment="1">
      <alignment/>
    </xf>
    <xf numFmtId="178" fontId="2" fillId="0" borderId="11" xfId="0" applyNumberFormat="1" applyFont="1" applyBorder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vertical="top"/>
    </xf>
    <xf numFmtId="3" fontId="3" fillId="0" borderId="12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8" fontId="1" fillId="0" borderId="0" xfId="0" applyNumberFormat="1" applyFont="1" applyFill="1" applyAlignment="1">
      <alignment/>
    </xf>
    <xf numFmtId="178" fontId="6" fillId="0" borderId="11" xfId="0" applyNumberFormat="1" applyFont="1" applyFill="1" applyBorder="1" applyAlignment="1">
      <alignment vertical="top" wrapText="1"/>
    </xf>
    <xf numFmtId="178" fontId="2" fillId="0" borderId="11" xfId="0" applyNumberFormat="1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178" fontId="3" fillId="0" borderId="11" xfId="0" applyNumberFormat="1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178" fontId="3" fillId="34" borderId="11" xfId="0" applyNumberFormat="1" applyFont="1" applyFill="1" applyBorder="1" applyAlignment="1">
      <alignment vertical="center" wrapText="1"/>
    </xf>
    <xf numFmtId="178" fontId="1" fillId="34" borderId="0" xfId="0" applyNumberFormat="1" applyFont="1" applyFill="1" applyAlignment="1">
      <alignment/>
    </xf>
    <xf numFmtId="178" fontId="3" fillId="14" borderId="13" xfId="0" applyNumberFormat="1" applyFont="1" applyFill="1" applyBorder="1" applyAlignment="1">
      <alignment horizontal="center" vertical="top" wrapText="1"/>
    </xf>
    <xf numFmtId="3" fontId="1" fillId="14" borderId="13" xfId="0" applyNumberFormat="1" applyFont="1" applyFill="1" applyBorder="1" applyAlignment="1">
      <alignment vertical="top"/>
    </xf>
    <xf numFmtId="178" fontId="1" fillId="14" borderId="13" xfId="0" applyNumberFormat="1" applyFont="1" applyFill="1" applyBorder="1" applyAlignment="1">
      <alignment vertical="top"/>
    </xf>
    <xf numFmtId="178" fontId="2" fillId="14" borderId="11" xfId="0" applyNumberFormat="1" applyFont="1" applyFill="1" applyBorder="1" applyAlignment="1">
      <alignment horizontal="center" vertical="top" wrapText="1"/>
    </xf>
    <xf numFmtId="178" fontId="1" fillId="14" borderId="0" xfId="0" applyNumberFormat="1" applyFont="1" applyFill="1" applyAlignment="1">
      <alignment/>
    </xf>
    <xf numFmtId="178" fontId="3" fillId="8" borderId="11" xfId="0" applyNumberFormat="1" applyFont="1" applyFill="1" applyBorder="1" applyAlignment="1">
      <alignment vertical="center" wrapText="1"/>
    </xf>
    <xf numFmtId="3" fontId="3" fillId="8" borderId="11" xfId="0" applyNumberFormat="1" applyFont="1" applyFill="1" applyBorder="1" applyAlignment="1">
      <alignment horizontal="center" vertical="center" wrapText="1"/>
    </xf>
    <xf numFmtId="178" fontId="1" fillId="8" borderId="0" xfId="0" applyNumberFormat="1" applyFont="1" applyFill="1" applyAlignment="1">
      <alignment/>
    </xf>
    <xf numFmtId="0" fontId="49" fillId="35" borderId="1" xfId="0" applyFont="1" applyFill="1" applyBorder="1" applyAlignment="1">
      <alignment horizontal="left" vertical="top" wrapText="1"/>
    </xf>
    <xf numFmtId="178" fontId="8" fillId="0" borderId="11" xfId="0" applyNumberFormat="1" applyFont="1" applyBorder="1" applyAlignment="1">
      <alignment horizontal="center" vertical="center"/>
    </xf>
    <xf numFmtId="178" fontId="7" fillId="0" borderId="11" xfId="0" applyNumberFormat="1" applyFont="1" applyFill="1" applyBorder="1" applyAlignment="1">
      <alignment vertical="top" wrapText="1"/>
    </xf>
    <xf numFmtId="178" fontId="5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0" fontId="3" fillId="34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wrapText="1"/>
    </xf>
    <xf numFmtId="178" fontId="1" fillId="0" borderId="0" xfId="0" applyNumberFormat="1" applyFont="1" applyBorder="1" applyAlignment="1">
      <alignment vertical="top"/>
    </xf>
    <xf numFmtId="178" fontId="1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top" wrapText="1"/>
    </xf>
    <xf numFmtId="178" fontId="1" fillId="0" borderId="11" xfId="0" applyNumberFormat="1" applyFont="1" applyFill="1" applyBorder="1" applyAlignment="1">
      <alignment horizontal="center" vertical="top" wrapText="1"/>
    </xf>
    <xf numFmtId="178" fontId="5" fillId="34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Border="1" applyAlignment="1" quotePrefix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178" fontId="5" fillId="8" borderId="11" xfId="0" applyNumberFormat="1" applyFont="1" applyFill="1" applyBorder="1" applyAlignment="1">
      <alignment horizontal="center" vertical="center" wrapText="1"/>
    </xf>
    <xf numFmtId="178" fontId="2" fillId="36" borderId="11" xfId="0" applyNumberFormat="1" applyFont="1" applyFill="1" applyBorder="1" applyAlignment="1">
      <alignment vertical="center" wrapText="1"/>
    </xf>
    <xf numFmtId="178" fontId="1" fillId="36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center" wrapText="1"/>
    </xf>
    <xf numFmtId="49" fontId="1" fillId="36" borderId="11" xfId="0" applyNumberFormat="1" applyFont="1" applyFill="1" applyBorder="1" applyAlignment="1">
      <alignment horizontal="center" vertical="center" wrapText="1"/>
    </xf>
    <xf numFmtId="178" fontId="9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178" fontId="9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2" fillId="0" borderId="11" xfId="0" applyNumberFormat="1" applyFont="1" applyFill="1" applyBorder="1" applyAlignment="1">
      <alignment vertical="top" wrapText="1" shrinkToFit="1"/>
    </xf>
    <xf numFmtId="178" fontId="1" fillId="0" borderId="11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2" fontId="12" fillId="37" borderId="11" xfId="0" applyNumberFormat="1" applyFont="1" applyFill="1" applyBorder="1" applyAlignment="1">
      <alignment wrapText="1"/>
    </xf>
    <xf numFmtId="178" fontId="10" fillId="38" borderId="11" xfId="0" applyNumberFormat="1" applyFont="1" applyFill="1" applyBorder="1" applyAlignment="1">
      <alignment horizontal="center" vertical="top" wrapText="1"/>
    </xf>
    <xf numFmtId="3" fontId="10" fillId="38" borderId="11" xfId="0" applyNumberFormat="1" applyFont="1" applyFill="1" applyBorder="1" applyAlignment="1">
      <alignment horizontal="center" vertical="center" wrapText="1"/>
    </xf>
    <xf numFmtId="178" fontId="11" fillId="38" borderId="11" xfId="0" applyNumberFormat="1" applyFont="1" applyFill="1" applyBorder="1" applyAlignment="1">
      <alignment horizontal="center" vertical="center" wrapText="1"/>
    </xf>
    <xf numFmtId="178" fontId="11" fillId="38" borderId="11" xfId="0" applyNumberFormat="1" applyFont="1" applyFill="1" applyBorder="1" applyAlignment="1">
      <alignment horizontal="center" vertical="center"/>
    </xf>
    <xf numFmtId="3" fontId="10" fillId="37" borderId="11" xfId="0" applyNumberFormat="1" applyFont="1" applyFill="1" applyBorder="1" applyAlignment="1">
      <alignment horizontal="center" vertical="center" wrapText="1"/>
    </xf>
    <xf numFmtId="178" fontId="12" fillId="37" borderId="11" xfId="0" applyNumberFormat="1" applyFont="1" applyFill="1" applyBorder="1" applyAlignment="1">
      <alignment horizontal="center" vertical="center" wrapText="1"/>
    </xf>
    <xf numFmtId="178" fontId="12" fillId="37" borderId="11" xfId="0" applyNumberFormat="1" applyFont="1" applyFill="1" applyBorder="1" applyAlignment="1">
      <alignment horizontal="center" vertical="center"/>
    </xf>
    <xf numFmtId="178" fontId="10" fillId="38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3" fontId="10" fillId="33" borderId="11" xfId="0" applyNumberFormat="1" applyFont="1" applyFill="1" applyBorder="1" applyAlignment="1">
      <alignment horizontal="center" vertical="top" wrapText="1"/>
    </xf>
    <xf numFmtId="178" fontId="11" fillId="38" borderId="11" xfId="0" applyNumberFormat="1" applyFont="1" applyFill="1" applyBorder="1" applyAlignment="1">
      <alignment horizontal="center" vertical="top" wrapText="1"/>
    </xf>
    <xf numFmtId="178" fontId="11" fillId="33" borderId="11" xfId="0" applyNumberFormat="1" applyFont="1" applyFill="1" applyBorder="1" applyAlignment="1">
      <alignment horizontal="center" vertical="top"/>
    </xf>
    <xf numFmtId="178" fontId="10" fillId="0" borderId="14" xfId="0" applyNumberFormat="1" applyFont="1" applyBorder="1" applyAlignment="1">
      <alignment horizontal="center" vertical="top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15" xfId="0" applyNumberFormat="1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79"/>
  <sheetViews>
    <sheetView tabSelected="1" zoomScaleSheetLayoutView="100" zoomScalePageLayoutView="0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9" sqref="H29"/>
    </sheetView>
  </sheetViews>
  <sheetFormatPr defaultColWidth="9.00390625" defaultRowHeight="12.75"/>
  <cols>
    <col min="1" max="1" width="48.625" style="3" customWidth="1"/>
    <col min="2" max="2" width="11.00390625" style="18" customWidth="1"/>
    <col min="3" max="3" width="12.125" style="3" customWidth="1"/>
    <col min="4" max="5" width="11.375" style="3" customWidth="1"/>
    <col min="6" max="6" width="10.75390625" style="3" customWidth="1"/>
    <col min="7" max="9" width="12.25390625" style="3" customWidth="1"/>
    <col min="10" max="16384" width="9.125" style="3" customWidth="1"/>
  </cols>
  <sheetData>
    <row r="2" spans="1:8" ht="41.25" customHeight="1">
      <c r="A2" s="86" t="s">
        <v>124</v>
      </c>
      <c r="B2" s="86"/>
      <c r="C2" s="86"/>
      <c r="D2" s="86"/>
      <c r="E2" s="86"/>
      <c r="F2" s="86"/>
      <c r="G2" s="86"/>
      <c r="H2" s="86"/>
    </row>
    <row r="3" spans="1:63" ht="78" customHeight="1">
      <c r="A3" s="4" t="s">
        <v>0</v>
      </c>
      <c r="B3" s="15" t="s">
        <v>1</v>
      </c>
      <c r="C3" s="2" t="s">
        <v>104</v>
      </c>
      <c r="D3" s="2" t="s">
        <v>121</v>
      </c>
      <c r="E3" s="2" t="s">
        <v>122</v>
      </c>
      <c r="F3" s="2" t="s">
        <v>123</v>
      </c>
      <c r="G3" s="2" t="s">
        <v>105</v>
      </c>
      <c r="H3" s="2" t="s">
        <v>106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</row>
    <row r="4" spans="1:63" s="5" customFormat="1" ht="18" customHeight="1">
      <c r="A4" s="81" t="s">
        <v>39</v>
      </c>
      <c r="B4" s="75" t="s">
        <v>77</v>
      </c>
      <c r="C4" s="76">
        <f>C5+C7+C14+C17+C19+C22+C26+C9</f>
        <v>120673</v>
      </c>
      <c r="D4" s="76">
        <f>D5+D7+D14+D17+D19+D22+D26+D9</f>
        <v>65268.7</v>
      </c>
      <c r="E4" s="76">
        <f aca="true" t="shared" si="0" ref="E4:E13">D4/C4*100</f>
        <v>54.08724403967747</v>
      </c>
      <c r="F4" s="76">
        <f>F5+F7+F14+F17+F19+F22+F26+F9</f>
        <v>87683.70000000001</v>
      </c>
      <c r="G4" s="76">
        <f>D4-F4</f>
        <v>-22415.000000000015</v>
      </c>
      <c r="H4" s="76">
        <f aca="true" t="shared" si="1" ref="H4:H35">D4/F4*100</f>
        <v>74.43652583091269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</row>
    <row r="5" spans="1:63" s="6" customFormat="1" ht="15.75" customHeight="1">
      <c r="A5" s="23" t="s">
        <v>30</v>
      </c>
      <c r="B5" s="70" t="s">
        <v>78</v>
      </c>
      <c r="C5" s="50">
        <f>C6</f>
        <v>66080.9</v>
      </c>
      <c r="D5" s="50">
        <f>D6</f>
        <v>41933.3</v>
      </c>
      <c r="E5" s="50">
        <f t="shared" si="0"/>
        <v>63.4575194950432</v>
      </c>
      <c r="F5" s="50">
        <f>F6</f>
        <v>62649.9</v>
      </c>
      <c r="G5" s="50">
        <f>D5-F5</f>
        <v>-20716.6</v>
      </c>
      <c r="H5" s="69">
        <f t="shared" si="1"/>
        <v>66.93274849600718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</row>
    <row r="6" spans="1:63" ht="15.75" customHeight="1">
      <c r="A6" s="21" t="s">
        <v>31</v>
      </c>
      <c r="B6" s="64" t="s">
        <v>79</v>
      </c>
      <c r="C6" s="51">
        <v>66080.9</v>
      </c>
      <c r="D6" s="51">
        <v>41933.3</v>
      </c>
      <c r="E6" s="51">
        <f t="shared" si="0"/>
        <v>63.4575194950432</v>
      </c>
      <c r="F6" s="51">
        <v>62649.9</v>
      </c>
      <c r="G6" s="51">
        <f>D6-F6</f>
        <v>-20716.6</v>
      </c>
      <c r="H6" s="63">
        <f t="shared" si="1"/>
        <v>66.93274849600718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</row>
    <row r="7" spans="1:63" s="6" customFormat="1" ht="25.5">
      <c r="A7" s="23" t="s">
        <v>48</v>
      </c>
      <c r="B7" s="71" t="s">
        <v>80</v>
      </c>
      <c r="C7" s="56">
        <f>C8</f>
        <v>2522.5</v>
      </c>
      <c r="D7" s="56">
        <f>D8</f>
        <v>1870.5</v>
      </c>
      <c r="E7" s="56">
        <f t="shared" si="0"/>
        <v>74.15262636273539</v>
      </c>
      <c r="F7" s="56">
        <f>F8</f>
        <v>1643.7</v>
      </c>
      <c r="G7" s="56">
        <f aca="true" t="shared" si="2" ref="G7:G13">D7-F7</f>
        <v>226.79999999999995</v>
      </c>
      <c r="H7" s="69">
        <f t="shared" si="1"/>
        <v>113.79813834641357</v>
      </c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</row>
    <row r="8" spans="1:63" ht="15" customHeight="1">
      <c r="A8" s="21" t="s">
        <v>46</v>
      </c>
      <c r="B8" s="64" t="s">
        <v>81</v>
      </c>
      <c r="C8" s="54">
        <v>2522.5</v>
      </c>
      <c r="D8" s="54">
        <v>1870.5</v>
      </c>
      <c r="E8" s="54">
        <f t="shared" si="0"/>
        <v>74.15262636273539</v>
      </c>
      <c r="F8" s="54">
        <v>1643.7</v>
      </c>
      <c r="G8" s="54">
        <f t="shared" si="2"/>
        <v>226.79999999999995</v>
      </c>
      <c r="H8" s="63">
        <f t="shared" si="1"/>
        <v>113.79813834641357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</row>
    <row r="9" spans="1:63" ht="15" customHeight="1">
      <c r="A9" s="23" t="s">
        <v>116</v>
      </c>
      <c r="B9" s="71" t="s">
        <v>115</v>
      </c>
      <c r="C9" s="56">
        <f>C10+C11</f>
        <v>29382.4</v>
      </c>
      <c r="D9" s="56">
        <f>D10+D11</f>
        <v>15244.199999999999</v>
      </c>
      <c r="E9" s="56">
        <f t="shared" si="0"/>
        <v>51.88207906774123</v>
      </c>
      <c r="F9" s="56">
        <f>F10+F11</f>
        <v>14386.099999999999</v>
      </c>
      <c r="G9" s="56">
        <f t="shared" si="2"/>
        <v>858.1000000000004</v>
      </c>
      <c r="H9" s="69">
        <f t="shared" si="1"/>
        <v>105.96478545262443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</row>
    <row r="10" spans="1:63" ht="15" customHeight="1">
      <c r="A10" s="21" t="s">
        <v>53</v>
      </c>
      <c r="B10" s="64" t="s">
        <v>82</v>
      </c>
      <c r="C10" s="54">
        <v>10631.9</v>
      </c>
      <c r="D10" s="54">
        <v>1319.9</v>
      </c>
      <c r="E10" s="54">
        <f t="shared" si="0"/>
        <v>12.414526095994132</v>
      </c>
      <c r="F10" s="54">
        <v>1481.3</v>
      </c>
      <c r="G10" s="54">
        <f t="shared" si="2"/>
        <v>-161.39999999999986</v>
      </c>
      <c r="H10" s="63">
        <f t="shared" si="1"/>
        <v>89.10416526024439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</row>
    <row r="11" spans="1:63" ht="17.25" customHeight="1">
      <c r="A11" s="21" t="s">
        <v>98</v>
      </c>
      <c r="B11" s="64" t="s">
        <v>83</v>
      </c>
      <c r="C11" s="54">
        <f>C12+C13</f>
        <v>18750.5</v>
      </c>
      <c r="D11" s="54">
        <f>D12+D13</f>
        <v>13924.3</v>
      </c>
      <c r="E11" s="54">
        <f t="shared" si="0"/>
        <v>74.26095304125224</v>
      </c>
      <c r="F11" s="54">
        <f>F12+F13</f>
        <v>12904.8</v>
      </c>
      <c r="G11" s="54">
        <f t="shared" si="2"/>
        <v>1019.5</v>
      </c>
      <c r="H11" s="63">
        <f t="shared" si="1"/>
        <v>107.90016118033601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</row>
    <row r="12" spans="1:63" ht="17.25" customHeight="1">
      <c r="A12" s="37" t="s">
        <v>99</v>
      </c>
      <c r="B12" s="72" t="s">
        <v>101</v>
      </c>
      <c r="C12" s="65">
        <v>13519.1</v>
      </c>
      <c r="D12" s="65">
        <v>12986.5</v>
      </c>
      <c r="E12" s="65">
        <f t="shared" si="0"/>
        <v>96.06038863533814</v>
      </c>
      <c r="F12" s="65">
        <v>12151.8</v>
      </c>
      <c r="G12" s="65">
        <f t="shared" si="2"/>
        <v>834.7000000000007</v>
      </c>
      <c r="H12" s="63">
        <f t="shared" si="1"/>
        <v>106.86894122681414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</row>
    <row r="13" spans="1:63" ht="17.25" customHeight="1">
      <c r="A13" s="37" t="s">
        <v>100</v>
      </c>
      <c r="B13" s="72" t="s">
        <v>102</v>
      </c>
      <c r="C13" s="65">
        <v>5231.4</v>
      </c>
      <c r="D13" s="65">
        <v>937.8</v>
      </c>
      <c r="E13" s="65">
        <f t="shared" si="0"/>
        <v>17.926367702718203</v>
      </c>
      <c r="F13" s="65">
        <v>753</v>
      </c>
      <c r="G13" s="65">
        <f t="shared" si="2"/>
        <v>184.79999999999995</v>
      </c>
      <c r="H13" s="63">
        <f t="shared" si="1"/>
        <v>124.5418326693227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</row>
    <row r="14" spans="1:63" s="7" customFormat="1" ht="38.25">
      <c r="A14" s="23" t="s">
        <v>32</v>
      </c>
      <c r="B14" s="71" t="s">
        <v>84</v>
      </c>
      <c r="C14" s="56">
        <f>C15+C16</f>
        <v>4835.2</v>
      </c>
      <c r="D14" s="56">
        <f>D15+D16</f>
        <v>3542.8999999999996</v>
      </c>
      <c r="E14" s="56">
        <f aca="true" t="shared" si="3" ref="E14:E19">D14/C14*100</f>
        <v>73.27308074123097</v>
      </c>
      <c r="F14" s="56">
        <f>F15+F16</f>
        <v>3431.5</v>
      </c>
      <c r="G14" s="56">
        <f aca="true" t="shared" si="4" ref="G14:G34">D14-F14</f>
        <v>111.39999999999964</v>
      </c>
      <c r="H14" s="69">
        <f t="shared" si="1"/>
        <v>103.24639370537665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</row>
    <row r="15" spans="1:63" ht="25.5">
      <c r="A15" s="21" t="s">
        <v>33</v>
      </c>
      <c r="B15" s="64" t="s">
        <v>85</v>
      </c>
      <c r="C15" s="54">
        <v>2500</v>
      </c>
      <c r="D15" s="54">
        <v>1448.7</v>
      </c>
      <c r="E15" s="54">
        <f t="shared" si="3"/>
        <v>57.948</v>
      </c>
      <c r="F15" s="54">
        <v>1693.4</v>
      </c>
      <c r="G15" s="54">
        <f t="shared" si="4"/>
        <v>-244.70000000000005</v>
      </c>
      <c r="H15" s="68">
        <f t="shared" si="1"/>
        <v>85.54978150466516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</row>
    <row r="16" spans="1:63" s="6" customFormat="1" ht="18" customHeight="1">
      <c r="A16" s="21" t="s">
        <v>34</v>
      </c>
      <c r="B16" s="64" t="s">
        <v>86</v>
      </c>
      <c r="C16" s="51">
        <v>2335.2</v>
      </c>
      <c r="D16" s="51">
        <v>2094.2</v>
      </c>
      <c r="E16" s="51">
        <f t="shared" si="3"/>
        <v>89.67968482356972</v>
      </c>
      <c r="F16" s="51">
        <v>1738.1</v>
      </c>
      <c r="G16" s="51">
        <f t="shared" si="4"/>
        <v>356.0999999999999</v>
      </c>
      <c r="H16" s="68">
        <f t="shared" si="1"/>
        <v>120.4878890742765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</row>
    <row r="17" spans="1:63" ht="25.5">
      <c r="A17" s="23" t="s">
        <v>65</v>
      </c>
      <c r="B17" s="71" t="s">
        <v>87</v>
      </c>
      <c r="C17" s="56">
        <f>C18</f>
        <v>340</v>
      </c>
      <c r="D17" s="56">
        <f>D18</f>
        <v>283.6</v>
      </c>
      <c r="E17" s="56">
        <f t="shared" si="3"/>
        <v>83.41176470588236</v>
      </c>
      <c r="F17" s="56">
        <f>F18</f>
        <v>284.8</v>
      </c>
      <c r="G17" s="56">
        <f t="shared" si="4"/>
        <v>-1.1999999999999886</v>
      </c>
      <c r="H17" s="69">
        <f t="shared" si="1"/>
        <v>99.57865168539325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</row>
    <row r="18" spans="1:63" ht="27" customHeight="1">
      <c r="A18" s="21" t="s">
        <v>64</v>
      </c>
      <c r="B18" s="64" t="s">
        <v>88</v>
      </c>
      <c r="C18" s="54">
        <v>340</v>
      </c>
      <c r="D18" s="54">
        <v>283.6</v>
      </c>
      <c r="E18" s="65">
        <f t="shared" si="3"/>
        <v>83.41176470588236</v>
      </c>
      <c r="F18" s="54">
        <v>284.8</v>
      </c>
      <c r="G18" s="54">
        <f t="shared" si="4"/>
        <v>-1.1999999999999886</v>
      </c>
      <c r="H18" s="63">
        <f t="shared" si="1"/>
        <v>99.57865168539325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</row>
    <row r="19" spans="1:63" s="6" customFormat="1" ht="25.5">
      <c r="A19" s="23" t="s">
        <v>35</v>
      </c>
      <c r="B19" s="71" t="s">
        <v>89</v>
      </c>
      <c r="C19" s="56">
        <f>C20+C21</f>
        <v>16000</v>
      </c>
      <c r="D19" s="56">
        <f>D20+D21</f>
        <v>783.6</v>
      </c>
      <c r="E19" s="54">
        <f t="shared" si="3"/>
        <v>4.897500000000001</v>
      </c>
      <c r="F19" s="56">
        <f>F20+F21</f>
        <v>2203.5</v>
      </c>
      <c r="G19" s="56">
        <f t="shared" si="4"/>
        <v>-1419.9</v>
      </c>
      <c r="H19" s="69">
        <f t="shared" si="1"/>
        <v>35.56160653505786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</row>
    <row r="20" spans="1:63" ht="41.25" customHeight="1">
      <c r="A20" s="21" t="s">
        <v>139</v>
      </c>
      <c r="B20" s="64" t="s">
        <v>138</v>
      </c>
      <c r="C20" s="54">
        <v>0</v>
      </c>
      <c r="D20" s="54">
        <v>783.6</v>
      </c>
      <c r="E20" s="54" t="s">
        <v>54</v>
      </c>
      <c r="F20" s="54">
        <v>2203.5</v>
      </c>
      <c r="G20" s="54">
        <f t="shared" si="4"/>
        <v>-1419.9</v>
      </c>
      <c r="H20" s="63">
        <f t="shared" si="1"/>
        <v>35.56160653505786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</row>
    <row r="21" spans="1:63" ht="30" customHeight="1">
      <c r="A21" s="21" t="s">
        <v>72</v>
      </c>
      <c r="B21" s="64" t="s">
        <v>90</v>
      </c>
      <c r="C21" s="54">
        <v>16000</v>
      </c>
      <c r="D21" s="54">
        <v>0</v>
      </c>
      <c r="E21" s="54">
        <f>D21/C21*100</f>
        <v>0</v>
      </c>
      <c r="F21" s="54">
        <v>0</v>
      </c>
      <c r="G21" s="54">
        <f t="shared" si="4"/>
        <v>0</v>
      </c>
      <c r="H21" s="63" t="s">
        <v>54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</row>
    <row r="22" spans="1:63" ht="18.75" customHeight="1">
      <c r="A22" s="23" t="s">
        <v>36</v>
      </c>
      <c r="B22" s="71" t="s">
        <v>91</v>
      </c>
      <c r="C22" s="56">
        <f>C25+C23+C24</f>
        <v>1512</v>
      </c>
      <c r="D22" s="56">
        <f>D25+D23+D24</f>
        <v>1610.6</v>
      </c>
      <c r="E22" s="56">
        <f>D22/C22*100</f>
        <v>106.52116402116401</v>
      </c>
      <c r="F22" s="56">
        <f>F25+F23+F24</f>
        <v>3065.4</v>
      </c>
      <c r="G22" s="56">
        <f t="shared" si="4"/>
        <v>-1454.8000000000002</v>
      </c>
      <c r="H22" s="69">
        <f t="shared" si="1"/>
        <v>52.54126704508384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</row>
    <row r="23" spans="1:63" ht="54.75" customHeight="1">
      <c r="A23" s="67" t="s">
        <v>129</v>
      </c>
      <c r="B23" s="64" t="s">
        <v>131</v>
      </c>
      <c r="C23" s="54">
        <v>0</v>
      </c>
      <c r="D23" s="54">
        <v>50.5</v>
      </c>
      <c r="E23" s="65" t="s">
        <v>54</v>
      </c>
      <c r="F23" s="54">
        <v>0</v>
      </c>
      <c r="G23" s="54">
        <f>D23-F23</f>
        <v>50.5</v>
      </c>
      <c r="H23" s="68" t="s">
        <v>54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</row>
    <row r="24" spans="1:63" ht="63" customHeight="1">
      <c r="A24" s="67" t="s">
        <v>130</v>
      </c>
      <c r="B24" s="64" t="s">
        <v>132</v>
      </c>
      <c r="C24" s="54">
        <v>0</v>
      </c>
      <c r="D24" s="54">
        <v>7.1</v>
      </c>
      <c r="E24" s="65" t="s">
        <v>54</v>
      </c>
      <c r="F24" s="54">
        <v>-0.2</v>
      </c>
      <c r="G24" s="54">
        <f>D24-F24</f>
        <v>7.3</v>
      </c>
      <c r="H24" s="68">
        <v>3550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</row>
    <row r="25" spans="1:63" ht="55.5" customHeight="1">
      <c r="A25" s="21" t="s">
        <v>133</v>
      </c>
      <c r="B25" s="64" t="s">
        <v>134</v>
      </c>
      <c r="C25" s="54">
        <v>1512</v>
      </c>
      <c r="D25" s="54">
        <v>1553</v>
      </c>
      <c r="E25" s="54">
        <f>D25/C25*100</f>
        <v>102.71164021164022</v>
      </c>
      <c r="F25" s="54">
        <v>3065.6</v>
      </c>
      <c r="G25" s="54">
        <f>D25-F25</f>
        <v>-1512.6</v>
      </c>
      <c r="H25" s="68">
        <f>D25/F25*100</f>
        <v>50.658924843423804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</row>
    <row r="26" spans="1:63" ht="13.5">
      <c r="A26" s="23" t="s">
        <v>93</v>
      </c>
      <c r="B26" s="71" t="s">
        <v>92</v>
      </c>
      <c r="C26" s="50">
        <v>0</v>
      </c>
      <c r="D26" s="50">
        <v>0</v>
      </c>
      <c r="E26" s="50" t="s">
        <v>54</v>
      </c>
      <c r="F26" s="50">
        <v>18.8</v>
      </c>
      <c r="G26" s="50">
        <f t="shared" si="4"/>
        <v>-18.8</v>
      </c>
      <c r="H26" s="36">
        <f t="shared" si="1"/>
        <v>0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</row>
    <row r="27" spans="1:63" ht="21" customHeight="1">
      <c r="A27" s="74" t="s">
        <v>37</v>
      </c>
      <c r="B27" s="75" t="s">
        <v>94</v>
      </c>
      <c r="C27" s="76">
        <f>C28+C35</f>
        <v>132814.3</v>
      </c>
      <c r="D27" s="76">
        <f>D28+D35</f>
        <v>11941.8</v>
      </c>
      <c r="E27" s="76">
        <f aca="true" t="shared" si="5" ref="E27:E34">D27/C27*100</f>
        <v>8.991351081924162</v>
      </c>
      <c r="F27" s="76">
        <f>F28+F35</f>
        <v>101618.50000000001</v>
      </c>
      <c r="G27" s="76">
        <f t="shared" si="4"/>
        <v>-89676.70000000001</v>
      </c>
      <c r="H27" s="77">
        <f t="shared" si="1"/>
        <v>11.751600348361762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</row>
    <row r="28" spans="1:63" ht="43.5" customHeight="1">
      <c r="A28" s="73" t="s">
        <v>63</v>
      </c>
      <c r="B28" s="78" t="s">
        <v>95</v>
      </c>
      <c r="C28" s="79">
        <f>C29+C30+C34</f>
        <v>132814.3</v>
      </c>
      <c r="D28" s="79">
        <f>D29+D30</f>
        <v>11941.8</v>
      </c>
      <c r="E28" s="79">
        <f t="shared" si="5"/>
        <v>8.991351081924162</v>
      </c>
      <c r="F28" s="79">
        <f>F29+F30+F34</f>
        <v>101703.70000000001</v>
      </c>
      <c r="G28" s="79">
        <f t="shared" si="4"/>
        <v>-89761.90000000001</v>
      </c>
      <c r="H28" s="80">
        <f t="shared" si="1"/>
        <v>11.741755708002755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63" ht="41.25" customHeight="1">
      <c r="A29" s="82" t="s">
        <v>135</v>
      </c>
      <c r="B29" s="71" t="s">
        <v>114</v>
      </c>
      <c r="C29" s="56">
        <v>2903.3</v>
      </c>
      <c r="D29" s="56">
        <v>2177.3</v>
      </c>
      <c r="E29" s="56">
        <f t="shared" si="5"/>
        <v>74.9939723762615</v>
      </c>
      <c r="F29" s="56">
        <v>2052.4</v>
      </c>
      <c r="G29" s="56">
        <f t="shared" si="4"/>
        <v>124.90000000000009</v>
      </c>
      <c r="H29" s="36">
        <f t="shared" si="1"/>
        <v>106.08555837068798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</row>
    <row r="30" spans="1:63" s="8" customFormat="1" ht="27.75" customHeight="1">
      <c r="A30" s="23" t="s">
        <v>136</v>
      </c>
      <c r="B30" s="71" t="s">
        <v>73</v>
      </c>
      <c r="C30" s="56">
        <f>C31+C32+C33</f>
        <v>37525.8</v>
      </c>
      <c r="D30" s="56">
        <f>D31+D32+D33</f>
        <v>9764.5</v>
      </c>
      <c r="E30" s="56">
        <f t="shared" si="5"/>
        <v>26.020764380772693</v>
      </c>
      <c r="F30" s="56">
        <f>F31+F32+F33</f>
        <v>29651.300000000003</v>
      </c>
      <c r="G30" s="56">
        <f t="shared" si="4"/>
        <v>-19886.800000000003</v>
      </c>
      <c r="H30" s="36">
        <f t="shared" si="1"/>
        <v>32.931102514898164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</row>
    <row r="31" spans="1:63" s="8" customFormat="1" ht="23.25" customHeight="1">
      <c r="A31" s="45" t="s">
        <v>103</v>
      </c>
      <c r="B31" s="64" t="s">
        <v>74</v>
      </c>
      <c r="C31" s="54">
        <v>15158.4</v>
      </c>
      <c r="D31" s="54">
        <v>7954.8</v>
      </c>
      <c r="E31" s="54">
        <f t="shared" si="5"/>
        <v>52.477834072197595</v>
      </c>
      <c r="F31" s="54">
        <v>11206.6</v>
      </c>
      <c r="G31" s="54">
        <f t="shared" si="4"/>
        <v>-3251.8</v>
      </c>
      <c r="H31" s="63">
        <f t="shared" si="1"/>
        <v>70.9831706315921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</row>
    <row r="32" spans="1:63" s="8" customFormat="1" ht="65.25" customHeight="1">
      <c r="A32" s="66" t="s">
        <v>119</v>
      </c>
      <c r="B32" s="64" t="s">
        <v>120</v>
      </c>
      <c r="C32" s="54">
        <v>2387.4</v>
      </c>
      <c r="D32" s="54">
        <v>1809.7</v>
      </c>
      <c r="E32" s="54">
        <f t="shared" si="5"/>
        <v>75.80212783781519</v>
      </c>
      <c r="F32" s="54">
        <v>0</v>
      </c>
      <c r="G32" s="54">
        <f t="shared" si="4"/>
        <v>1809.7</v>
      </c>
      <c r="H32" s="63" t="s">
        <v>54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</row>
    <row r="33" spans="1:63" s="8" customFormat="1" ht="14.25" customHeight="1">
      <c r="A33" s="21" t="s">
        <v>55</v>
      </c>
      <c r="B33" s="22" t="s">
        <v>75</v>
      </c>
      <c r="C33" s="54">
        <v>19980</v>
      </c>
      <c r="D33" s="54">
        <v>0</v>
      </c>
      <c r="E33" s="54">
        <f t="shared" si="5"/>
        <v>0</v>
      </c>
      <c r="F33" s="54">
        <v>18444.7</v>
      </c>
      <c r="G33" s="54">
        <f t="shared" si="4"/>
        <v>-18444.7</v>
      </c>
      <c r="H33" s="63">
        <f t="shared" si="1"/>
        <v>0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</row>
    <row r="34" spans="1:63" s="8" customFormat="1" ht="14.25" customHeight="1">
      <c r="A34" s="23" t="s">
        <v>117</v>
      </c>
      <c r="B34" s="24" t="s">
        <v>118</v>
      </c>
      <c r="C34" s="56">
        <v>92385.2</v>
      </c>
      <c r="D34" s="56">
        <v>0</v>
      </c>
      <c r="E34" s="56">
        <f t="shared" si="5"/>
        <v>0</v>
      </c>
      <c r="F34" s="56">
        <v>70000</v>
      </c>
      <c r="G34" s="56">
        <f t="shared" si="4"/>
        <v>-70000</v>
      </c>
      <c r="H34" s="36">
        <f t="shared" si="1"/>
        <v>0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</row>
    <row r="35" spans="1:8" s="19" customFormat="1" ht="45" customHeight="1">
      <c r="A35" s="20" t="s">
        <v>137</v>
      </c>
      <c r="B35" s="71" t="s">
        <v>76</v>
      </c>
      <c r="C35" s="56">
        <v>0</v>
      </c>
      <c r="D35" s="56">
        <v>0</v>
      </c>
      <c r="E35" s="56" t="s">
        <v>54</v>
      </c>
      <c r="F35" s="56">
        <v>-85.2</v>
      </c>
      <c r="G35" s="56">
        <f>D35-F35</f>
        <v>85.2</v>
      </c>
      <c r="H35" s="36">
        <f t="shared" si="1"/>
        <v>0</v>
      </c>
    </row>
    <row r="36" spans="1:63" s="8" customFormat="1" ht="15.75" customHeight="1">
      <c r="A36" s="74" t="s">
        <v>38</v>
      </c>
      <c r="B36" s="83"/>
      <c r="C36" s="84">
        <f>C4+C27</f>
        <v>253487.3</v>
      </c>
      <c r="D36" s="84">
        <f>D4+D27</f>
        <v>77210.5</v>
      </c>
      <c r="E36" s="84">
        <f>D36/C36*100</f>
        <v>30.459316896743942</v>
      </c>
      <c r="F36" s="84">
        <f>F4+F27</f>
        <v>189302.2</v>
      </c>
      <c r="G36" s="84">
        <f>D36-F36</f>
        <v>-112091.70000000001</v>
      </c>
      <c r="H36" s="85">
        <f>D36/F36*100</f>
        <v>40.78690052202246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</row>
    <row r="37" spans="1:63" s="8" customFormat="1" ht="18" customHeight="1">
      <c r="A37" s="88"/>
      <c r="B37" s="89"/>
      <c r="C37" s="89"/>
      <c r="D37" s="89"/>
      <c r="E37" s="89"/>
      <c r="F37" s="89"/>
      <c r="G37" s="89"/>
      <c r="H37" s="90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</row>
    <row r="38" spans="1:63" s="31" customFormat="1" ht="12.75">
      <c r="A38" s="27" t="s">
        <v>2</v>
      </c>
      <c r="B38" s="28"/>
      <c r="C38" s="29"/>
      <c r="D38" s="29"/>
      <c r="E38" s="29"/>
      <c r="F38" s="29"/>
      <c r="G38" s="30"/>
      <c r="H38" s="2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</row>
    <row r="39" spans="1:63" s="26" customFormat="1" ht="12.75">
      <c r="A39" s="25" t="s">
        <v>3</v>
      </c>
      <c r="B39" s="41" t="s">
        <v>4</v>
      </c>
      <c r="C39" s="52">
        <f>C40+C41+C42+C44+C45</f>
        <v>13713.7</v>
      </c>
      <c r="D39" s="52">
        <f>D40+D41+D42+D44+D45</f>
        <v>7592.6</v>
      </c>
      <c r="E39" s="52">
        <f>D39/C39*100</f>
        <v>55.365072883321055</v>
      </c>
      <c r="F39" s="52">
        <f>F40+F41+F42+F43+F44+F45</f>
        <v>5414.7</v>
      </c>
      <c r="G39" s="52">
        <f>D39-F39</f>
        <v>2177.9000000000005</v>
      </c>
      <c r="H39" s="52">
        <f>D39/F39*100</f>
        <v>140.2219882911334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</row>
    <row r="40" spans="1:63" s="26" customFormat="1" ht="38.25">
      <c r="A40" s="58" t="s">
        <v>107</v>
      </c>
      <c r="B40" s="61" t="s">
        <v>109</v>
      </c>
      <c r="C40" s="59">
        <v>686</v>
      </c>
      <c r="D40" s="59">
        <v>526.3</v>
      </c>
      <c r="E40" s="59">
        <f>D40/C40*100</f>
        <v>76.72011661807579</v>
      </c>
      <c r="F40" s="59">
        <v>0</v>
      </c>
      <c r="G40" s="59">
        <f>D40-F40</f>
        <v>526.3</v>
      </c>
      <c r="H40" s="62" t="s">
        <v>54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</row>
    <row r="41" spans="1:63" ht="38.25">
      <c r="A41" s="9" t="s">
        <v>5</v>
      </c>
      <c r="B41" s="42" t="s">
        <v>6</v>
      </c>
      <c r="C41" s="53">
        <v>1895.5</v>
      </c>
      <c r="D41" s="53">
        <v>1197.4</v>
      </c>
      <c r="E41" s="53">
        <f>D41/C41*100</f>
        <v>63.17066737008705</v>
      </c>
      <c r="F41" s="53">
        <v>1014.8</v>
      </c>
      <c r="G41" s="54">
        <f aca="true" t="shared" si="6" ref="G41:G71">D41-F41</f>
        <v>182.60000000000014</v>
      </c>
      <c r="H41" s="54">
        <f aca="true" t="shared" si="7" ref="H41:H71">D41/F41*100</f>
        <v>117.99369333858888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</row>
    <row r="42" spans="1:63" ht="38.25">
      <c r="A42" s="9" t="s">
        <v>7</v>
      </c>
      <c r="B42" s="42" t="s">
        <v>8</v>
      </c>
      <c r="C42" s="53">
        <v>29.3</v>
      </c>
      <c r="D42" s="53">
        <v>29.3</v>
      </c>
      <c r="E42" s="53">
        <f aca="true" t="shared" si="8" ref="E42:E71">D42/C42*100</f>
        <v>100</v>
      </c>
      <c r="F42" s="53">
        <v>28.8</v>
      </c>
      <c r="G42" s="54">
        <f t="shared" si="6"/>
        <v>0.5</v>
      </c>
      <c r="H42" s="54">
        <f>D42/F42*100</f>
        <v>101.73611111111111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</row>
    <row r="43" spans="1:63" ht="12.75">
      <c r="A43" s="9" t="s">
        <v>125</v>
      </c>
      <c r="B43" s="49" t="s">
        <v>128</v>
      </c>
      <c r="C43" s="53">
        <v>0</v>
      </c>
      <c r="D43" s="53">
        <v>0</v>
      </c>
      <c r="E43" s="53">
        <v>0</v>
      </c>
      <c r="F43" s="53">
        <v>1362</v>
      </c>
      <c r="G43" s="54">
        <f t="shared" si="6"/>
        <v>-1362</v>
      </c>
      <c r="H43" s="54" t="s">
        <v>54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</row>
    <row r="44" spans="1:63" ht="12.75">
      <c r="A44" s="9" t="s">
        <v>57</v>
      </c>
      <c r="B44" s="42" t="s">
        <v>58</v>
      </c>
      <c r="C44" s="53">
        <v>2000</v>
      </c>
      <c r="D44" s="55">
        <v>0</v>
      </c>
      <c r="E44" s="53">
        <f t="shared" si="8"/>
        <v>0</v>
      </c>
      <c r="F44" s="55">
        <v>0</v>
      </c>
      <c r="G44" s="54">
        <f t="shared" si="6"/>
        <v>0</v>
      </c>
      <c r="H44" s="54" t="s">
        <v>54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</row>
    <row r="45" spans="1:63" ht="12.75">
      <c r="A45" s="9" t="s">
        <v>9</v>
      </c>
      <c r="B45" s="43" t="s">
        <v>40</v>
      </c>
      <c r="C45" s="53">
        <v>9102.9</v>
      </c>
      <c r="D45" s="53">
        <v>5839.6</v>
      </c>
      <c r="E45" s="53">
        <f t="shared" si="8"/>
        <v>64.15098485098156</v>
      </c>
      <c r="F45" s="53">
        <v>3009.1</v>
      </c>
      <c r="G45" s="54">
        <f t="shared" si="6"/>
        <v>2830.5000000000005</v>
      </c>
      <c r="H45" s="54">
        <f t="shared" si="7"/>
        <v>194.0646704994849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</row>
    <row r="46" spans="1:63" s="26" customFormat="1" ht="25.5">
      <c r="A46" s="25" t="s">
        <v>10</v>
      </c>
      <c r="B46" s="41" t="s">
        <v>11</v>
      </c>
      <c r="C46" s="52">
        <f>SUM(C47:C48)</f>
        <v>3829.5</v>
      </c>
      <c r="D46" s="52">
        <f>SUM(D47:D48)</f>
        <v>1965.3</v>
      </c>
      <c r="E46" s="52">
        <f t="shared" si="8"/>
        <v>51.32001566784176</v>
      </c>
      <c r="F46" s="52">
        <f>SUM(F47:F48)</f>
        <v>923.2</v>
      </c>
      <c r="G46" s="52">
        <f t="shared" si="6"/>
        <v>1042.1</v>
      </c>
      <c r="H46" s="52">
        <f>D46/F46*100</f>
        <v>212.87911611785094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</row>
    <row r="47" spans="1:63" ht="18" customHeight="1">
      <c r="A47" s="9" t="s">
        <v>110</v>
      </c>
      <c r="B47" s="43" t="s">
        <v>12</v>
      </c>
      <c r="C47" s="53">
        <v>127.3</v>
      </c>
      <c r="D47" s="53">
        <v>127.3</v>
      </c>
      <c r="E47" s="53">
        <f t="shared" si="8"/>
        <v>100</v>
      </c>
      <c r="F47" s="53">
        <v>923.2</v>
      </c>
      <c r="G47" s="54">
        <f t="shared" si="6"/>
        <v>-795.9000000000001</v>
      </c>
      <c r="H47" s="54">
        <f>D47/F47*100</f>
        <v>13.78899480069324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</row>
    <row r="48" spans="1:63" ht="40.5" customHeight="1">
      <c r="A48" s="9" t="s">
        <v>111</v>
      </c>
      <c r="B48" s="60" t="s">
        <v>108</v>
      </c>
      <c r="C48" s="53">
        <v>3702.2</v>
      </c>
      <c r="D48" s="53">
        <v>1838</v>
      </c>
      <c r="E48" s="53">
        <f t="shared" si="8"/>
        <v>49.646156339473826</v>
      </c>
      <c r="F48" s="53">
        <v>0</v>
      </c>
      <c r="G48" s="54">
        <f t="shared" si="6"/>
        <v>1838</v>
      </c>
      <c r="H48" s="54" t="s">
        <v>54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</row>
    <row r="49" spans="1:63" s="26" customFormat="1" ht="12.75">
      <c r="A49" s="25" t="s">
        <v>13</v>
      </c>
      <c r="B49" s="41" t="s">
        <v>14</v>
      </c>
      <c r="C49" s="52">
        <f>SUM(C50:C51)</f>
        <v>35324.1</v>
      </c>
      <c r="D49" s="52">
        <f>SUM(D50:D51)</f>
        <v>5702.7</v>
      </c>
      <c r="E49" s="52">
        <f t="shared" si="8"/>
        <v>16.143935726600255</v>
      </c>
      <c r="F49" s="52">
        <f>SUM(F50:F51)</f>
        <v>32750.1</v>
      </c>
      <c r="G49" s="52">
        <f t="shared" si="6"/>
        <v>-27047.399999999998</v>
      </c>
      <c r="H49" s="52">
        <f t="shared" si="7"/>
        <v>17.412771258713715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</row>
    <row r="50" spans="1:63" ht="12.75">
      <c r="A50" s="9" t="s">
        <v>71</v>
      </c>
      <c r="B50" s="43" t="s">
        <v>29</v>
      </c>
      <c r="C50" s="53">
        <v>34350.6</v>
      </c>
      <c r="D50" s="53">
        <v>5585.3</v>
      </c>
      <c r="E50" s="53">
        <f t="shared" si="8"/>
        <v>16.259686875920654</v>
      </c>
      <c r="F50" s="53">
        <v>32672.1</v>
      </c>
      <c r="G50" s="54">
        <f t="shared" si="6"/>
        <v>-27086.8</v>
      </c>
      <c r="H50" s="54">
        <f>D50/F50*100</f>
        <v>17.09501378852293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</row>
    <row r="51" spans="1:63" ht="12.75">
      <c r="A51" s="9" t="s">
        <v>15</v>
      </c>
      <c r="B51" s="42" t="s">
        <v>16</v>
      </c>
      <c r="C51" s="53">
        <v>973.5</v>
      </c>
      <c r="D51" s="53">
        <v>117.4</v>
      </c>
      <c r="E51" s="53">
        <f>D51/C51*100</f>
        <v>12.059578839239856</v>
      </c>
      <c r="F51" s="53">
        <v>78</v>
      </c>
      <c r="G51" s="54">
        <f t="shared" si="6"/>
        <v>39.400000000000006</v>
      </c>
      <c r="H51" s="54">
        <f>D51/F51*100</f>
        <v>150.5128205128205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</row>
    <row r="52" spans="1:63" s="26" customFormat="1" ht="12.75">
      <c r="A52" s="25" t="s">
        <v>17</v>
      </c>
      <c r="B52" s="41" t="s">
        <v>18</v>
      </c>
      <c r="C52" s="52">
        <f>SUM(C53:C55)</f>
        <v>212592.8</v>
      </c>
      <c r="D52" s="52">
        <f>SUM(D53:D55)</f>
        <v>60031.3</v>
      </c>
      <c r="E52" s="52">
        <f t="shared" si="8"/>
        <v>28.237691963227356</v>
      </c>
      <c r="F52" s="52">
        <f>SUM(F53:F56)</f>
        <v>130368.3</v>
      </c>
      <c r="G52" s="52">
        <f t="shared" si="6"/>
        <v>-70337</v>
      </c>
      <c r="H52" s="52">
        <f t="shared" si="7"/>
        <v>46.04746706062747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</row>
    <row r="53" spans="1:63" ht="12.75">
      <c r="A53" s="35" t="s">
        <v>56</v>
      </c>
      <c r="B53" s="42" t="s">
        <v>47</v>
      </c>
      <c r="C53" s="53">
        <v>11795</v>
      </c>
      <c r="D53" s="53">
        <v>6163</v>
      </c>
      <c r="E53" s="53">
        <f t="shared" si="8"/>
        <v>52.2509537939805</v>
      </c>
      <c r="F53" s="53">
        <v>4339.3</v>
      </c>
      <c r="G53" s="54">
        <f t="shared" si="6"/>
        <v>1823.6999999999998</v>
      </c>
      <c r="H53" s="54">
        <f t="shared" si="7"/>
        <v>142.0275159587952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</row>
    <row r="54" spans="1:63" ht="12.75">
      <c r="A54" s="9" t="s">
        <v>19</v>
      </c>
      <c r="B54" s="42" t="s">
        <v>20</v>
      </c>
      <c r="C54" s="53">
        <v>97914.8</v>
      </c>
      <c r="D54" s="53">
        <v>7696.4</v>
      </c>
      <c r="E54" s="53">
        <f t="shared" si="8"/>
        <v>7.8603030389685715</v>
      </c>
      <c r="F54" s="53">
        <v>6916.5</v>
      </c>
      <c r="G54" s="54">
        <f t="shared" si="6"/>
        <v>779.8999999999996</v>
      </c>
      <c r="H54" s="54">
        <f t="shared" si="7"/>
        <v>111.2759343598641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</row>
    <row r="55" spans="1:63" ht="20.25" customHeight="1">
      <c r="A55" s="9" t="s">
        <v>49</v>
      </c>
      <c r="B55" s="42" t="s">
        <v>50</v>
      </c>
      <c r="C55" s="53">
        <v>102883</v>
      </c>
      <c r="D55" s="53">
        <v>46171.9</v>
      </c>
      <c r="E55" s="53">
        <f t="shared" si="8"/>
        <v>44.87806537523206</v>
      </c>
      <c r="F55" s="53">
        <v>49112.5</v>
      </c>
      <c r="G55" s="54">
        <f t="shared" si="6"/>
        <v>-2940.5999999999985</v>
      </c>
      <c r="H55" s="54">
        <f t="shared" si="7"/>
        <v>94.0125222702978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</row>
    <row r="56" spans="1:63" ht="25.5" customHeight="1">
      <c r="A56" s="9" t="s">
        <v>126</v>
      </c>
      <c r="B56" s="49" t="s">
        <v>127</v>
      </c>
      <c r="C56" s="53">
        <v>0</v>
      </c>
      <c r="D56" s="53">
        <v>0</v>
      </c>
      <c r="E56" s="53">
        <v>0</v>
      </c>
      <c r="F56" s="53">
        <v>70000</v>
      </c>
      <c r="G56" s="54">
        <f t="shared" si="6"/>
        <v>-70000</v>
      </c>
      <c r="H56" s="54" t="s">
        <v>54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</row>
    <row r="57" spans="1:63" ht="20.25" customHeight="1">
      <c r="A57" s="25" t="s">
        <v>66</v>
      </c>
      <c r="B57" s="41" t="s">
        <v>67</v>
      </c>
      <c r="C57" s="52">
        <f>C58</f>
        <v>40</v>
      </c>
      <c r="D57" s="52">
        <f>D58</f>
        <v>0</v>
      </c>
      <c r="E57" s="52">
        <f t="shared" si="8"/>
        <v>0</v>
      </c>
      <c r="F57" s="52">
        <f>F58</f>
        <v>25.2</v>
      </c>
      <c r="G57" s="52">
        <f t="shared" si="6"/>
        <v>-25.2</v>
      </c>
      <c r="H57" s="52" t="s">
        <v>54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</row>
    <row r="58" spans="1:63" ht="20.25" customHeight="1">
      <c r="A58" s="9" t="s">
        <v>68</v>
      </c>
      <c r="B58" s="42" t="s">
        <v>69</v>
      </c>
      <c r="C58" s="53">
        <v>40</v>
      </c>
      <c r="D58" s="53">
        <v>0</v>
      </c>
      <c r="E58" s="53">
        <f t="shared" si="8"/>
        <v>0</v>
      </c>
      <c r="F58" s="53">
        <v>25.2</v>
      </c>
      <c r="G58" s="54">
        <f t="shared" si="6"/>
        <v>-25.2</v>
      </c>
      <c r="H58" s="54" t="s">
        <v>54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</row>
    <row r="59" spans="1:63" ht="13.5" customHeight="1">
      <c r="A59" s="25" t="s">
        <v>60</v>
      </c>
      <c r="B59" s="41" t="s">
        <v>61</v>
      </c>
      <c r="C59" s="52">
        <f>SUM(C60)</f>
        <v>173</v>
      </c>
      <c r="D59" s="52">
        <f>SUM(D60)</f>
        <v>127.4</v>
      </c>
      <c r="E59" s="52">
        <f>D59/C59*100</f>
        <v>73.64161849710983</v>
      </c>
      <c r="F59" s="52">
        <f>SUM(F60)</f>
        <v>6.6</v>
      </c>
      <c r="G59" s="52">
        <f t="shared" si="6"/>
        <v>120.80000000000001</v>
      </c>
      <c r="H59" s="52">
        <f t="shared" si="7"/>
        <v>1930.3030303030305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</row>
    <row r="60" spans="1:63" ht="13.5" customHeight="1">
      <c r="A60" s="9" t="s">
        <v>70</v>
      </c>
      <c r="B60" s="42" t="s">
        <v>62</v>
      </c>
      <c r="C60" s="53">
        <v>173</v>
      </c>
      <c r="D60" s="53">
        <v>127.4</v>
      </c>
      <c r="E60" s="53">
        <f>D60/C60*100</f>
        <v>73.64161849710983</v>
      </c>
      <c r="F60" s="53">
        <v>6.6</v>
      </c>
      <c r="G60" s="54">
        <f t="shared" si="6"/>
        <v>120.80000000000001</v>
      </c>
      <c r="H60" s="56">
        <f t="shared" si="7"/>
        <v>1930.3030303030305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</row>
    <row r="61" spans="1:63" s="26" customFormat="1" ht="12.75">
      <c r="A61" s="25" t="s">
        <v>41</v>
      </c>
      <c r="B61" s="41" t="s">
        <v>21</v>
      </c>
      <c r="C61" s="52">
        <f>SUM(C62:C63)</f>
        <v>2117</v>
      </c>
      <c r="D61" s="52">
        <f>SUM(D62:D63)</f>
        <v>1258.6</v>
      </c>
      <c r="E61" s="52">
        <f t="shared" si="8"/>
        <v>59.45205479452055</v>
      </c>
      <c r="F61" s="52">
        <f>SUM(F62:F63)</f>
        <v>1929.3</v>
      </c>
      <c r="G61" s="52">
        <f t="shared" si="6"/>
        <v>-670.7</v>
      </c>
      <c r="H61" s="52">
        <f t="shared" si="7"/>
        <v>65.23609599336547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</row>
    <row r="62" spans="1:63" ht="12.75">
      <c r="A62" s="9" t="s">
        <v>22</v>
      </c>
      <c r="B62" s="42" t="s">
        <v>23</v>
      </c>
      <c r="C62" s="53">
        <v>2050</v>
      </c>
      <c r="D62" s="53">
        <v>1218.6</v>
      </c>
      <c r="E62" s="53">
        <f t="shared" si="8"/>
        <v>59.443902439024384</v>
      </c>
      <c r="F62" s="53">
        <v>1903.3</v>
      </c>
      <c r="G62" s="54">
        <f t="shared" si="6"/>
        <v>-684.7</v>
      </c>
      <c r="H62" s="54">
        <f>D62/F62*100</f>
        <v>64.0256396784532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</row>
    <row r="63" spans="1:63" ht="12.75">
      <c r="A63" s="9" t="s">
        <v>96</v>
      </c>
      <c r="B63" s="49" t="s">
        <v>97</v>
      </c>
      <c r="C63" s="53">
        <v>67</v>
      </c>
      <c r="D63" s="53">
        <v>40</v>
      </c>
      <c r="E63" s="53">
        <f t="shared" si="8"/>
        <v>59.70149253731343</v>
      </c>
      <c r="F63" s="53">
        <v>26</v>
      </c>
      <c r="G63" s="54">
        <f t="shared" si="6"/>
        <v>14</v>
      </c>
      <c r="H63" s="54">
        <f>D63/F63*100</f>
        <v>153.84615384615387</v>
      </c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</row>
    <row r="64" spans="1:63" s="26" customFormat="1" ht="12.75">
      <c r="A64" s="25" t="s">
        <v>24</v>
      </c>
      <c r="B64" s="41" t="s">
        <v>25</v>
      </c>
      <c r="C64" s="52">
        <f>SUM(C65:C66)</f>
        <v>1086.6</v>
      </c>
      <c r="D64" s="52">
        <f>SUM(D65:D66)</f>
        <v>496.5</v>
      </c>
      <c r="E64" s="52">
        <f t="shared" si="8"/>
        <v>45.69298729983435</v>
      </c>
      <c r="F64" s="52">
        <f>SUM(F65:F66)</f>
        <v>479.9</v>
      </c>
      <c r="G64" s="52">
        <f t="shared" si="6"/>
        <v>16.600000000000023</v>
      </c>
      <c r="H64" s="52">
        <f t="shared" si="7"/>
        <v>103.459053969577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</row>
    <row r="65" spans="1:63" ht="12.75">
      <c r="A65" s="9" t="s">
        <v>26</v>
      </c>
      <c r="B65" s="42">
        <v>1001</v>
      </c>
      <c r="C65" s="53">
        <v>269.1</v>
      </c>
      <c r="D65" s="53">
        <v>206.4</v>
      </c>
      <c r="E65" s="53">
        <f t="shared" si="8"/>
        <v>76.70011148272017</v>
      </c>
      <c r="F65" s="53">
        <v>197.9</v>
      </c>
      <c r="G65" s="54">
        <f t="shared" si="6"/>
        <v>8.5</v>
      </c>
      <c r="H65" s="54">
        <f t="shared" si="7"/>
        <v>104.29509853461344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</row>
    <row r="66" spans="1:63" ht="12.75">
      <c r="A66" s="9" t="s">
        <v>59</v>
      </c>
      <c r="B66" s="42">
        <v>1006</v>
      </c>
      <c r="C66" s="53">
        <v>817.5</v>
      </c>
      <c r="D66" s="53">
        <v>290.1</v>
      </c>
      <c r="E66" s="53">
        <f t="shared" si="8"/>
        <v>35.48623853211009</v>
      </c>
      <c r="F66" s="53">
        <v>282</v>
      </c>
      <c r="G66" s="54">
        <f t="shared" si="6"/>
        <v>8.100000000000023</v>
      </c>
      <c r="H66" s="54">
        <f t="shared" si="7"/>
        <v>102.87234042553193</v>
      </c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</row>
    <row r="67" spans="1:63" s="26" customFormat="1" ht="12.75">
      <c r="A67" s="25" t="s">
        <v>42</v>
      </c>
      <c r="B67" s="44" t="s">
        <v>27</v>
      </c>
      <c r="C67" s="52">
        <f>SUM(C68:C68)</f>
        <v>1050</v>
      </c>
      <c r="D67" s="52">
        <f>SUM(D68:D68)</f>
        <v>422.1</v>
      </c>
      <c r="E67" s="52">
        <f t="shared" si="8"/>
        <v>40.2</v>
      </c>
      <c r="F67" s="52">
        <f>SUM(F68:F68)</f>
        <v>684.6</v>
      </c>
      <c r="G67" s="52">
        <f t="shared" si="6"/>
        <v>-262.5</v>
      </c>
      <c r="H67" s="52">
        <f t="shared" si="7"/>
        <v>61.65644171779141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</row>
    <row r="68" spans="1:63" ht="12.75">
      <c r="A68" s="9" t="s">
        <v>51</v>
      </c>
      <c r="B68" s="43">
        <v>1102</v>
      </c>
      <c r="C68" s="53">
        <v>1050</v>
      </c>
      <c r="D68" s="53">
        <v>422.1</v>
      </c>
      <c r="E68" s="53">
        <f>D68/C68*100</f>
        <v>40.2</v>
      </c>
      <c r="F68" s="53">
        <v>684.6</v>
      </c>
      <c r="G68" s="54">
        <f t="shared" si="6"/>
        <v>-262.5</v>
      </c>
      <c r="H68" s="54">
        <f t="shared" si="7"/>
        <v>61.65644171779141</v>
      </c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</row>
    <row r="69" spans="1:63" ht="25.5">
      <c r="A69" s="25" t="s">
        <v>113</v>
      </c>
      <c r="B69" s="44" t="s">
        <v>43</v>
      </c>
      <c r="C69" s="52">
        <f>SUM(C70:C70)</f>
        <v>24</v>
      </c>
      <c r="D69" s="52">
        <f>SUM(D70:D70)</f>
        <v>0</v>
      </c>
      <c r="E69" s="52">
        <f t="shared" si="8"/>
        <v>0</v>
      </c>
      <c r="F69" s="52">
        <f>SUM(F70:F70)</f>
        <v>0</v>
      </c>
      <c r="G69" s="52">
        <f t="shared" si="6"/>
        <v>0</v>
      </c>
      <c r="H69" s="52" t="s">
        <v>54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</row>
    <row r="70" spans="1:63" ht="25.5">
      <c r="A70" s="9" t="s">
        <v>112</v>
      </c>
      <c r="B70" s="43" t="s">
        <v>44</v>
      </c>
      <c r="C70" s="53">
        <v>24</v>
      </c>
      <c r="D70" s="53">
        <v>0</v>
      </c>
      <c r="E70" s="53">
        <f t="shared" si="8"/>
        <v>0</v>
      </c>
      <c r="F70" s="53">
        <v>0</v>
      </c>
      <c r="G70" s="54">
        <f t="shared" si="6"/>
        <v>0</v>
      </c>
      <c r="H70" s="54" t="s">
        <v>54</v>
      </c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</row>
    <row r="71" spans="1:63" s="34" customFormat="1" ht="12.75">
      <c r="A71" s="32" t="s">
        <v>28</v>
      </c>
      <c r="B71" s="33"/>
      <c r="C71" s="57">
        <f>SUM(C39+C46+C49+C52+C59+C61+C64+C67+C69+C57)</f>
        <v>269950.69999999995</v>
      </c>
      <c r="D71" s="57">
        <f>SUM(D39+D46+D49+D52+D59+D61+D64+D67+D69+D57)</f>
        <v>77596.5</v>
      </c>
      <c r="E71" s="57">
        <f t="shared" si="8"/>
        <v>28.74469301246487</v>
      </c>
      <c r="F71" s="57">
        <f>F39+F46+F49+F52++F57+F59+F61+F64+F67+F69</f>
        <v>172581.9</v>
      </c>
      <c r="G71" s="57">
        <f t="shared" si="6"/>
        <v>-94985.4</v>
      </c>
      <c r="H71" s="52">
        <f t="shared" si="7"/>
        <v>44.96213102300995</v>
      </c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</row>
    <row r="72" spans="1:63" ht="25.5">
      <c r="A72" s="9" t="s">
        <v>45</v>
      </c>
      <c r="B72" s="1"/>
      <c r="C72" s="53">
        <v>-12831.5</v>
      </c>
      <c r="D72" s="53">
        <f>D36-D71</f>
        <v>-386</v>
      </c>
      <c r="E72" s="53" t="s">
        <v>52</v>
      </c>
      <c r="F72" s="53">
        <f>F36-F71</f>
        <v>16720.300000000017</v>
      </c>
      <c r="G72" s="53" t="s">
        <v>52</v>
      </c>
      <c r="H72" s="53" t="s">
        <v>52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</row>
    <row r="73" spans="1:51" ht="12.75">
      <c r="A73" s="10"/>
      <c r="B73" s="16"/>
      <c r="C73" s="11"/>
      <c r="D73" s="11"/>
      <c r="E73" s="12"/>
      <c r="F73" s="11"/>
      <c r="G73" s="13"/>
      <c r="H73" s="12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</row>
    <row r="74" spans="1:51" ht="26.25" customHeight="1">
      <c r="A74" s="10"/>
      <c r="B74" s="16"/>
      <c r="C74" s="87"/>
      <c r="D74" s="87"/>
      <c r="E74" s="87"/>
      <c r="F74" s="87"/>
      <c r="G74" s="87"/>
      <c r="H74" s="87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</row>
    <row r="75" spans="1:51" ht="12.75">
      <c r="A75" s="14"/>
      <c r="B75" s="17"/>
      <c r="C75" s="14"/>
      <c r="D75" s="14"/>
      <c r="E75" s="46"/>
      <c r="F75" s="46"/>
      <c r="G75" s="46"/>
      <c r="H75" s="46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</row>
    <row r="76" spans="5:51" ht="12.75">
      <c r="E76" s="47"/>
      <c r="F76" s="48"/>
      <c r="G76" s="47"/>
      <c r="H76" s="47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</row>
    <row r="77" spans="5:51" ht="12.75">
      <c r="E77" s="47"/>
      <c r="F77" s="47"/>
      <c r="G77" s="47"/>
      <c r="H77" s="47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</row>
    <row r="78" spans="5:51" ht="12.75">
      <c r="E78" s="47"/>
      <c r="F78" s="47"/>
      <c r="G78" s="47"/>
      <c r="H78" s="47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</row>
    <row r="79" spans="5:8" ht="12.75">
      <c r="E79" s="47"/>
      <c r="F79" s="47"/>
      <c r="G79" s="47"/>
      <c r="H79" s="47"/>
    </row>
  </sheetData>
  <sheetProtection/>
  <mergeCells count="3">
    <mergeCell ref="A2:H2"/>
    <mergeCell ref="C74:H74"/>
    <mergeCell ref="A37:H37"/>
  </mergeCells>
  <printOptions/>
  <pageMargins left="0.5511811023622047" right="0.1968503937007874" top="0.15748031496062992" bottom="0.15748031496062992" header="0.15748031496062992" footer="0.15748031496062992"/>
  <pageSetup fitToHeight="0" fitToWidth="1" horizontalDpi="600" verticalDpi="600" orientation="portrait" paperSize="9" scale="75" r:id="rId1"/>
  <rowBreaks count="1" manualBreakCount="1">
    <brk id="7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Заместитель</cp:lastModifiedBy>
  <cp:lastPrinted>2021-10-04T08:02:29Z</cp:lastPrinted>
  <dcterms:created xsi:type="dcterms:W3CDTF">2009-04-28T07:05:16Z</dcterms:created>
  <dcterms:modified xsi:type="dcterms:W3CDTF">2021-10-14T08:43:47Z</dcterms:modified>
  <cp:category/>
  <cp:version/>
  <cp:contentType/>
  <cp:contentStatus/>
</cp:coreProperties>
</file>